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<sst xmlns="http://schemas.openxmlformats.org/spreadsheetml/2006/main" count="42" uniqueCount="32">
  <si>
    <t>The upside / perfect scenario</t>
  </si>
  <si>
    <t>Interest rate</t>
  </si>
  <si>
    <t>Initial investment</t>
  </si>
  <si>
    <t>Year 1</t>
  </si>
  <si>
    <t>Year 2</t>
  </si>
  <si>
    <t>Year 3</t>
  </si>
  <si>
    <t>Year 4</t>
  </si>
  <si>
    <t>Year 5</t>
  </si>
  <si>
    <t>12% return Bridgecrowd/Mintos/Lendy</t>
  </si>
  <si>
    <t>3.9% 'safe' Zopa return</t>
  </si>
  <si>
    <t>Difference in return</t>
  </si>
  <si>
    <t>Year 5 extreme stress scenario - 40% house price decline, 50% default rate</t>
  </si>
  <si>
    <t>Estimating the LGD of loans purchased (loss given default):</t>
  </si>
  <si>
    <t xml:space="preserve">Average loan amount </t>
  </si>
  <si>
    <t>Pre-crash value</t>
  </si>
  <si>
    <t>(i.e a 70% LTV at origination)</t>
  </si>
  <si>
    <t>Post-crash value after 40% decline</t>
  </si>
  <si>
    <t>Net recovery after 10% foreclosure costs</t>
  </si>
  <si>
    <t>Average loss on each defaulted loan</t>
  </si>
  <si>
    <t xml:space="preserve">Default rate assumption </t>
  </si>
  <si>
    <t>Year 5 recovery</t>
  </si>
  <si>
    <t>Non-defaulted loans</t>
  </si>
  <si>
    <t>(taking 50% of the year 4 portfolio value and adding 12% return)</t>
  </si>
  <si>
    <t>Defaulted loans</t>
  </si>
  <si>
    <t>(taking 50% of the year 4 portfolio value and assuming a 23% loss)</t>
  </si>
  <si>
    <t>Total recovery after extreme stress event</t>
  </si>
  <si>
    <t>Additional return vs Zopa after extreme stress scenario</t>
  </si>
  <si>
    <t>Break even scenario - 50% house price decline, 56% default rate</t>
  </si>
  <si>
    <t>Post-crash value after 70% decline</t>
  </si>
  <si>
    <t>(taking 44% of the year 4 portfolio value and adding 12% return)</t>
  </si>
  <si>
    <t>(taking 56% of the year 4 portfolio value and assuming a 36% loss)</t>
  </si>
  <si>
    <t xml:space="preserve">Total recovery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</si>
</sst>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3">
    <font>
      <sz val="10.0"/>
      <color rgb="FF000000"/>
      <name val="Arial"/>
    </font>
    <font>
      <name val="Raleway"/>
    </font>
    <font>
      <b/>
      <name val="Raleway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/>
    </xf>
    <xf borderId="0" fillId="0" fontId="1" numFmtId="0" xfId="0" applyFont="1"/>
    <xf borderId="0" fillId="0" fontId="2" numFmtId="0" xfId="0" applyAlignment="1" applyFont="1">
      <alignment/>
    </xf>
    <xf borderId="0" fillId="0" fontId="1" numFmtId="0" xfId="0" applyAlignment="1" applyFont="1">
      <alignment horizontal="right"/>
    </xf>
    <xf borderId="0" fillId="0" fontId="1" numFmtId="0" xfId="0" applyAlignment="1" applyFont="1">
      <alignment/>
    </xf>
    <xf borderId="0" fillId="0" fontId="1" numFmtId="9" xfId="0" applyAlignment="1" applyFont="1" applyNumberFormat="1">
      <alignment/>
    </xf>
    <xf borderId="0" fillId="0" fontId="1" numFmtId="1" xfId="0" applyFont="1" applyNumberFormat="1"/>
    <xf borderId="0" fillId="0" fontId="1" numFmtId="164" xfId="0" applyAlignment="1" applyFont="1" applyNumberFormat="1">
      <alignment/>
    </xf>
    <xf borderId="0" fillId="0" fontId="2" numFmtId="0" xfId="0" applyFont="1"/>
    <xf borderId="0" fillId="0" fontId="2" numFmtId="9" xfId="0" applyFont="1" applyNumberFormat="1"/>
    <xf borderId="0" fillId="0" fontId="1" numFmtId="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1" max="1" width="51.71"/>
    <col customWidth="1" min="3" max="3" width="18.43"/>
    <col customWidth="1" min="4" max="8" width="10.57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>
      <c r="A3" s="1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>
      <c r="A4" s="4" t="s">
        <v>8</v>
      </c>
      <c r="B4" s="5">
        <v>0.12</v>
      </c>
      <c r="C4" s="4">
        <v>100.0</v>
      </c>
      <c r="D4" s="6">
        <f t="shared" ref="D4:H4" si="1">C4*(1+$B$4)</f>
        <v>112</v>
      </c>
      <c r="E4" s="6">
        <f t="shared" si="1"/>
        <v>125.44</v>
      </c>
      <c r="F4" s="6">
        <f t="shared" si="1"/>
        <v>140.4928</v>
      </c>
      <c r="G4" s="6">
        <f t="shared" si="1"/>
        <v>157.351936</v>
      </c>
      <c r="H4" s="6">
        <f t="shared" si="1"/>
        <v>176.2341683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>
      <c r="A5" s="4" t="s">
        <v>9</v>
      </c>
      <c r="B5" s="7">
        <v>0.039</v>
      </c>
      <c r="C5" s="4">
        <v>100.0</v>
      </c>
      <c r="D5" s="6">
        <f t="shared" ref="D5:H5" si="2">C5*(1+$B$5)</f>
        <v>103.9</v>
      </c>
      <c r="E5" s="6">
        <f t="shared" si="2"/>
        <v>107.9521</v>
      </c>
      <c r="F5" s="6">
        <f t="shared" si="2"/>
        <v>112.1622319</v>
      </c>
      <c r="G5" s="6">
        <f t="shared" si="2"/>
        <v>116.5365589</v>
      </c>
      <c r="H5" s="6">
        <f t="shared" si="2"/>
        <v>121.0814847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>
      <c r="A7" s="2" t="s">
        <v>10</v>
      </c>
      <c r="B7" s="8"/>
      <c r="C7" s="8"/>
      <c r="D7" s="8"/>
      <c r="E7" s="8"/>
      <c r="F7" s="8"/>
      <c r="G7" s="8"/>
      <c r="H7" s="9">
        <f>H4/H5-1</f>
        <v>0.4555005556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>
      <c r="A9" s="2" t="s">
        <v>11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>
      <c r="A11" s="4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>
      <c r="A12" s="4" t="s">
        <v>13</v>
      </c>
      <c r="B12" s="4">
        <v>70.0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>
      <c r="A13" s="4" t="s">
        <v>14</v>
      </c>
      <c r="B13" s="4">
        <v>100.0</v>
      </c>
      <c r="C13" s="4" t="s">
        <v>15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>
      <c r="A14" s="4" t="s">
        <v>16</v>
      </c>
      <c r="B14" s="4">
        <v>60.0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>
      <c r="A15" s="4" t="s">
        <v>17</v>
      </c>
      <c r="B15" s="1">
        <f>B14*0.9</f>
        <v>54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>
      <c r="A16" s="2" t="s">
        <v>18</v>
      </c>
      <c r="B16" s="9">
        <f>1-(B15/B12)</f>
        <v>0.2285714286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>
      <c r="A18" s="4" t="s">
        <v>19</v>
      </c>
      <c r="B18" s="5">
        <v>0.5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>
      <c r="A20" s="4" t="s">
        <v>20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>
      <c r="A21" s="4" t="s">
        <v>21</v>
      </c>
      <c r="B21" s="6">
        <f>G4*0.5*1.12</f>
        <v>88.11708416</v>
      </c>
      <c r="C21" s="4" t="s">
        <v>22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>
      <c r="A22" s="4" t="s">
        <v>23</v>
      </c>
      <c r="B22" s="6">
        <f>G4*0.5*(1-B16)</f>
        <v>60.6928896</v>
      </c>
      <c r="C22" s="4" t="s">
        <v>24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>
      <c r="A23" s="1"/>
      <c r="B23" s="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>
      <c r="A24" s="4" t="s">
        <v>25</v>
      </c>
      <c r="B24" s="6">
        <f>SUM(B21:B23)</f>
        <v>148.8099738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>
      <c r="A26" s="4" t="s">
        <v>26</v>
      </c>
      <c r="B26" s="10">
        <f>B24/H5-1</f>
        <v>0.2290068467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>
      <c r="A29" s="2" t="s">
        <v>27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>
      <c r="A31" s="4" t="s">
        <v>12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>
      <c r="A32" s="4" t="s">
        <v>13</v>
      </c>
      <c r="B32" s="4">
        <v>70.0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>
      <c r="A33" s="4" t="s">
        <v>14</v>
      </c>
      <c r="B33" s="4">
        <v>100.0</v>
      </c>
      <c r="C33" s="4" t="s">
        <v>15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>
      <c r="A34" s="4" t="s">
        <v>28</v>
      </c>
      <c r="B34" s="4">
        <v>50.0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>
      <c r="A35" s="4" t="s">
        <v>17</v>
      </c>
      <c r="B35" s="1">
        <f>B34*0.9</f>
        <v>45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>
      <c r="A36" s="2" t="s">
        <v>18</v>
      </c>
      <c r="B36" s="9">
        <f>1-(B35/B32)</f>
        <v>0.3571428571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>
      <c r="A38" s="4" t="s">
        <v>19</v>
      </c>
      <c r="B38" s="5">
        <v>0.56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>
      <c r="A40" s="4" t="s">
        <v>20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>
      <c r="A41" s="4" t="s">
        <v>21</v>
      </c>
      <c r="B41" s="6">
        <f>G4*(1-B38)*1.12</f>
        <v>77.54303406</v>
      </c>
      <c r="C41" s="4" t="s">
        <v>29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>
      <c r="A42" s="4" t="s">
        <v>23</v>
      </c>
      <c r="B42" s="6">
        <f>G5*B38*(1-B36)</f>
        <v>41.95316122</v>
      </c>
      <c r="C42" s="4" t="s">
        <v>30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>
      <c r="A43" s="1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>
      <c r="A44" s="4" t="s">
        <v>31</v>
      </c>
      <c r="B44" s="6">
        <f>SUM(B41:B43)</f>
        <v>119.4961953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>
      <c r="A46" s="4"/>
      <c r="B46" s="1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</sheetData>
  <drawing r:id="rId1"/>
</worksheet>
</file>